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&amp;M SITES\1MW PORTBLAIR ROOFTOP\"/>
    </mc:Choice>
  </mc:AlternateContent>
  <xr:revisionPtr revIDLastSave="0" documentId="8_{2E9D415E-B0AD-4D87-9B51-31FA64B66AD2}" xr6:coauthVersionLast="36" xr6:coauthVersionMax="36" xr10:uidLastSave="{00000000-0000-0000-0000-000000000000}"/>
  <bookViews>
    <workbookView xWindow="0" yWindow="0" windowWidth="28800" windowHeight="12225" xr2:uid="{95A890FA-175F-4002-90B8-8633FC2F8598}"/>
  </bookViews>
  <sheets>
    <sheet name="PAF" sheetId="1" r:id="rId1"/>
  </sheets>
  <definedNames>
    <definedName name="_xlnm.Print_Area" localSheetId="0">PAF!$A$1:$AW$20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0" i="1" l="1"/>
  <c r="AX7" i="1"/>
  <c r="AX8" i="1"/>
  <c r="AX9" i="1"/>
  <c r="AX10" i="1"/>
  <c r="AX11" i="1"/>
  <c r="AX12" i="1"/>
  <c r="AX13" i="1"/>
  <c r="AX14" i="1"/>
  <c r="AX15" i="1"/>
  <c r="AX16" i="1"/>
  <c r="AX17" i="1"/>
  <c r="AX18" i="1"/>
  <c r="R20" i="1"/>
  <c r="K7" i="1"/>
  <c r="K8" i="1"/>
  <c r="K9" i="1"/>
  <c r="K10" i="1"/>
  <c r="K11" i="1"/>
  <c r="K12" i="1"/>
  <c r="K13" i="1"/>
  <c r="K14" i="1"/>
  <c r="K15" i="1"/>
  <c r="K16" i="1"/>
  <c r="K17" i="1"/>
  <c r="K18" i="1"/>
  <c r="AB17" i="1"/>
  <c r="AB19" i="1"/>
  <c r="Q20" i="1" l="1"/>
  <c r="G20" i="1"/>
  <c r="E20" i="1"/>
  <c r="D20" i="1"/>
  <c r="AS19" i="1"/>
  <c r="AQ19" i="1"/>
  <c r="AJ19" i="1"/>
  <c r="AL19" i="1" s="1"/>
  <c r="AD19" i="1"/>
  <c r="AC19" i="1"/>
  <c r="AE19" i="1" s="1"/>
  <c r="X19" i="1"/>
  <c r="W19" i="1"/>
  <c r="R19" i="1"/>
  <c r="L19" i="1"/>
  <c r="M19" i="1" s="1"/>
  <c r="H19" i="1"/>
  <c r="F19" i="1"/>
  <c r="AS18" i="1"/>
  <c r="AQ18" i="1"/>
  <c r="AJ18" i="1"/>
  <c r="AL18" i="1" s="1"/>
  <c r="AC18" i="1"/>
  <c r="AE18" i="1" s="1"/>
  <c r="AB18" i="1"/>
  <c r="W18" i="1"/>
  <c r="R18" i="1"/>
  <c r="L18" i="1"/>
  <c r="M18" i="1" s="1"/>
  <c r="H18" i="1"/>
  <c r="F18" i="1"/>
  <c r="AS17" i="1"/>
  <c r="AQ17" i="1"/>
  <c r="AJ17" i="1"/>
  <c r="AL17" i="1" s="1"/>
  <c r="AC17" i="1"/>
  <c r="AE17" i="1" s="1"/>
  <c r="W17" i="1"/>
  <c r="R17" i="1"/>
  <c r="L17" i="1"/>
  <c r="M17" i="1" s="1"/>
  <c r="H17" i="1"/>
  <c r="F17" i="1"/>
  <c r="AQ16" i="1"/>
  <c r="AS16" i="1" s="1"/>
  <c r="AL16" i="1"/>
  <c r="AJ16" i="1"/>
  <c r="AD16" i="1"/>
  <c r="AC16" i="1"/>
  <c r="AE16" i="1" s="1"/>
  <c r="AB16" i="1"/>
  <c r="X16" i="1"/>
  <c r="W16" i="1"/>
  <c r="R16" i="1"/>
  <c r="L16" i="1"/>
  <c r="M16" i="1" s="1"/>
  <c r="H16" i="1"/>
  <c r="F16" i="1"/>
  <c r="AS15" i="1"/>
  <c r="AQ15" i="1"/>
  <c r="AJ15" i="1"/>
  <c r="AL15" i="1" s="1"/>
  <c r="AC15" i="1"/>
  <c r="AE15" i="1" s="1"/>
  <c r="AB15" i="1"/>
  <c r="W15" i="1"/>
  <c r="R15" i="1"/>
  <c r="L15" i="1"/>
  <c r="M15" i="1" s="1"/>
  <c r="H15" i="1"/>
  <c r="F15" i="1"/>
  <c r="AQ14" i="1"/>
  <c r="AS14" i="1" s="1"/>
  <c r="AL14" i="1"/>
  <c r="AJ14" i="1"/>
  <c r="AB14" i="1"/>
  <c r="W14" i="1"/>
  <c r="AC14" i="1" s="1"/>
  <c r="AE14" i="1" s="1"/>
  <c r="R14" i="1"/>
  <c r="H14" i="1"/>
  <c r="F14" i="1"/>
  <c r="L14" i="1" s="1"/>
  <c r="M14" i="1" s="1"/>
  <c r="AQ13" i="1"/>
  <c r="AS13" i="1" s="1"/>
  <c r="AL13" i="1"/>
  <c r="AJ13" i="1"/>
  <c r="AC13" i="1"/>
  <c r="AE13" i="1" s="1"/>
  <c r="AB13" i="1"/>
  <c r="X13" i="1"/>
  <c r="AD13" i="1" s="1"/>
  <c r="W13" i="1"/>
  <c r="R13" i="1"/>
  <c r="L13" i="1"/>
  <c r="M13" i="1" s="1"/>
  <c r="H13" i="1"/>
  <c r="F13" i="1"/>
  <c r="AQ12" i="1"/>
  <c r="AS12" i="1" s="1"/>
  <c r="AL12" i="1"/>
  <c r="AJ12" i="1"/>
  <c r="AB12" i="1"/>
  <c r="W12" i="1"/>
  <c r="AC12" i="1" s="1"/>
  <c r="AE12" i="1" s="1"/>
  <c r="R12" i="1"/>
  <c r="H12" i="1"/>
  <c r="F12" i="1"/>
  <c r="L12" i="1" s="1"/>
  <c r="M12" i="1" s="1"/>
  <c r="AQ11" i="1"/>
  <c r="AS11" i="1" s="1"/>
  <c r="AL11" i="1"/>
  <c r="AJ11" i="1"/>
  <c r="AB11" i="1"/>
  <c r="W11" i="1"/>
  <c r="AC11" i="1" s="1"/>
  <c r="AE11" i="1" s="1"/>
  <c r="R11" i="1"/>
  <c r="H11" i="1"/>
  <c r="F11" i="1"/>
  <c r="L11" i="1" s="1"/>
  <c r="M11" i="1" s="1"/>
  <c r="AQ10" i="1"/>
  <c r="AS10" i="1" s="1"/>
  <c r="AJ10" i="1"/>
  <c r="AL10" i="1" s="1"/>
  <c r="AB10" i="1"/>
  <c r="X10" i="1"/>
  <c r="AD10" i="1" s="1"/>
  <c r="W10" i="1"/>
  <c r="AC10" i="1" s="1"/>
  <c r="AE10" i="1" s="1"/>
  <c r="R10" i="1"/>
  <c r="H10" i="1"/>
  <c r="F10" i="1"/>
  <c r="F20" i="1" s="1"/>
  <c r="AQ9" i="1"/>
  <c r="AS9" i="1" s="1"/>
  <c r="AL9" i="1"/>
  <c r="AJ9" i="1"/>
  <c r="AB9" i="1"/>
  <c r="W9" i="1"/>
  <c r="AC9" i="1" s="1"/>
  <c r="AE9" i="1" s="1"/>
  <c r="R9" i="1"/>
  <c r="H9" i="1"/>
  <c r="F9" i="1"/>
  <c r="L9" i="1" s="1"/>
  <c r="M9" i="1" s="1"/>
  <c r="AQ8" i="1"/>
  <c r="AS8" i="1" s="1"/>
  <c r="AJ8" i="1"/>
  <c r="AL8" i="1" s="1"/>
  <c r="AB8" i="1"/>
  <c r="W8" i="1"/>
  <c r="AC8" i="1" s="1"/>
  <c r="AE8" i="1" s="1"/>
  <c r="R8" i="1"/>
  <c r="H8" i="1"/>
  <c r="F8" i="1"/>
  <c r="L8" i="1" s="1"/>
  <c r="M8" i="1" s="1"/>
  <c r="AP7" i="1"/>
  <c r="AQ7" i="1" s="1"/>
  <c r="AS7" i="1" s="1"/>
  <c r="AJ7" i="1"/>
  <c r="AL7" i="1" s="1"/>
  <c r="AB7" i="1"/>
  <c r="W7" i="1"/>
  <c r="AC7" i="1" s="1"/>
  <c r="AE7" i="1" s="1"/>
  <c r="R7" i="1"/>
  <c r="M7" i="1"/>
  <c r="L7" i="1"/>
  <c r="H7" i="1"/>
  <c r="F7" i="1"/>
  <c r="AU19" i="1" l="1"/>
  <c r="AV19" i="1" s="1"/>
  <c r="AW19" i="1" s="1"/>
  <c r="AX19" i="1" s="1"/>
  <c r="H20" i="1"/>
  <c r="AU8" i="1"/>
  <c r="AV8" i="1" s="1"/>
  <c r="AW8" i="1" s="1"/>
  <c r="AU16" i="1"/>
  <c r="AV16" i="1" s="1"/>
  <c r="AW16" i="1" s="1"/>
  <c r="AU18" i="1"/>
  <c r="AU9" i="1"/>
  <c r="AV9" i="1" s="1"/>
  <c r="AW9" i="1" s="1"/>
  <c r="AU11" i="1"/>
  <c r="AV11" i="1" s="1"/>
  <c r="AW11" i="1" s="1"/>
  <c r="AU14" i="1"/>
  <c r="AV14" i="1" s="1"/>
  <c r="AW14" i="1" s="1"/>
  <c r="AU15" i="1"/>
  <c r="AV15" i="1" s="1"/>
  <c r="AW15" i="1" s="1"/>
  <c r="AU17" i="1"/>
  <c r="AV17" i="1" s="1"/>
  <c r="AW17" i="1" s="1"/>
  <c r="AU12" i="1"/>
  <c r="AV12" i="1" s="1"/>
  <c r="AW12" i="1" s="1"/>
  <c r="AU13" i="1"/>
  <c r="AV13" i="1" s="1"/>
  <c r="AW13" i="1" s="1"/>
  <c r="AU7" i="1"/>
  <c r="L10" i="1"/>
  <c r="M10" i="1" s="1"/>
  <c r="AU10" i="1" s="1"/>
  <c r="AV10" i="1" s="1"/>
  <c r="AW10" i="1" s="1"/>
  <c r="AV18" i="1" l="1"/>
  <c r="AW18" i="1" s="1"/>
  <c r="AU20" i="1"/>
  <c r="AV7" i="1"/>
  <c r="AW7" i="1" l="1"/>
  <c r="AV20" i="1"/>
  <c r="AW20" i="1" l="1"/>
</calcChain>
</file>

<file path=xl/sharedStrings.xml><?xml version="1.0" encoding="utf-8"?>
<sst xmlns="http://schemas.openxmlformats.org/spreadsheetml/2006/main" count="149" uniqueCount="141">
  <si>
    <t>Annexure 9</t>
  </si>
  <si>
    <t>Plant Availbility Factor Calculation Checklist</t>
  </si>
  <si>
    <t>Sl. No.</t>
  </si>
  <si>
    <t>Name of the Building</t>
  </si>
  <si>
    <t>GPS Coordinates</t>
  </si>
  <si>
    <t>Inverter Details</t>
  </si>
  <si>
    <t>PV Modules &amp; String Details</t>
  </si>
  <si>
    <t xml:space="preserve">Main Outgoing Feeder, Transformer and Associated AC cable </t>
  </si>
  <si>
    <t>Plant BoS</t>
  </si>
  <si>
    <t>Plant Availability Factor Calculation</t>
  </si>
  <si>
    <t>Installed Inverter Details</t>
  </si>
  <si>
    <t>Faulty equip detail</t>
  </si>
  <si>
    <t>Downtime Period</t>
  </si>
  <si>
    <t>Weighatge Calculation</t>
  </si>
  <si>
    <t>Fault details</t>
  </si>
  <si>
    <t>Installed DC capacity and string details</t>
  </si>
  <si>
    <t>Faulty euip detail</t>
  </si>
  <si>
    <t>Weightage calculation</t>
  </si>
  <si>
    <t xml:space="preserve">Fault details </t>
  </si>
  <si>
    <t>Faulty equip details</t>
  </si>
  <si>
    <t>Weightage Calculation</t>
  </si>
  <si>
    <t>Faulty details</t>
  </si>
  <si>
    <t>Total Equipment downtime, hrs</t>
  </si>
  <si>
    <t>(1-DFxN) x (Equipment downtime / total available generation hours of the plant) x 100</t>
  </si>
  <si>
    <t>PAF</t>
  </si>
  <si>
    <t>Unit capacity of Inverter (kW)</t>
  </si>
  <si>
    <t>Number of Inverters per site</t>
  </si>
  <si>
    <t>Total Inverter Capacity per site (kW)</t>
  </si>
  <si>
    <t xml:space="preserve">Number of Inverter unavailable </t>
  </si>
  <si>
    <t>Inverter unavailble capacity (kW)</t>
  </si>
  <si>
    <t>Inverter tripping time (HH:MM)</t>
  </si>
  <si>
    <t>Inverter Start time (HH:MM)</t>
  </si>
  <si>
    <t>Inverter downtime (Hrs)</t>
  </si>
  <si>
    <t>Weightage of Each Inverter Capacity</t>
  </si>
  <si>
    <t>W(inv) X number of unavailable inverters X DT(inv)</t>
  </si>
  <si>
    <t xml:space="preserve">Serial No. of the faulty inverter </t>
  </si>
  <si>
    <t>Reasons of Inverter tripping with Error Code</t>
  </si>
  <si>
    <t>Number of Modules per Site</t>
  </si>
  <si>
    <t>Unit Capacity of Module (Wp)</t>
  </si>
  <si>
    <t xml:space="preserve">No. Modules / per string  </t>
  </si>
  <si>
    <t>No. of Strings</t>
  </si>
  <si>
    <t xml:space="preserve">No. of strings  unavailable </t>
  </si>
  <si>
    <t>PV String tripping time, (HH:MM)</t>
  </si>
  <si>
    <t>PV String re-start time,(HH:MM)</t>
  </si>
  <si>
    <t>PV string down time (Hrs)/day</t>
  </si>
  <si>
    <t xml:space="preserve">Weightage of each PV string </t>
  </si>
  <si>
    <t>W(pvst) X DT(pvst)</t>
  </si>
  <si>
    <t xml:space="preserve">Reasons of string failure </t>
  </si>
  <si>
    <t>Name of faulty euipment</t>
  </si>
  <si>
    <t>Tripping / Shut down time, (HH:MM)</t>
  </si>
  <si>
    <t>Plant re-start time, (HH:MM)</t>
  </si>
  <si>
    <t>Plant down time hrs</t>
  </si>
  <si>
    <t xml:space="preserve">Weightage </t>
  </si>
  <si>
    <t>W1H1</t>
  </si>
  <si>
    <t>Reasons of failure</t>
  </si>
  <si>
    <t>Details of the faulty part</t>
  </si>
  <si>
    <t>Fault Start time, (HH:MM)</t>
  </si>
  <si>
    <t>Fault Rectification time (HH:MM)</t>
  </si>
  <si>
    <t>BoS down time hrs</t>
  </si>
  <si>
    <t>Weightage</t>
  </si>
  <si>
    <t>W4H4</t>
  </si>
  <si>
    <t>∑iWiHi</t>
  </si>
  <si>
    <t>(1-DFxN) x (∑iWiHi/(8760-Gout))x100</t>
  </si>
  <si>
    <t>100-(1-DFxN) x (∑iWiHi/(8760-Gout))x100</t>
  </si>
  <si>
    <t>A</t>
  </si>
  <si>
    <t>B</t>
  </si>
  <si>
    <t>C</t>
  </si>
  <si>
    <t>D</t>
  </si>
  <si>
    <t>E</t>
  </si>
  <si>
    <t>F = DxE</t>
  </si>
  <si>
    <t>G</t>
  </si>
  <si>
    <t>H=GxD</t>
  </si>
  <si>
    <t>I</t>
  </si>
  <si>
    <t>J</t>
  </si>
  <si>
    <t>K=J -I</t>
  </si>
  <si>
    <t>L=D/F</t>
  </si>
  <si>
    <t>M = L x G x K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</si>
  <si>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</si>
  <si>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</si>
  <si>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</si>
  <si>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</si>
  <si>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</si>
  <si>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</si>
  <si>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</si>
  <si>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</si>
  <si>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</si>
  <si>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</si>
  <si>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 = (W-V)*24</t>
  </si>
  <si>
    <t>Y= (T/1000)/R</t>
  </si>
  <si>
    <t>Z = Y x U x X</t>
  </si>
  <si>
    <t>Z'</t>
  </si>
  <si>
    <t>A'</t>
  </si>
  <si>
    <t>B'</t>
  </si>
  <si>
    <t>C'</t>
  </si>
  <si>
    <t>D'= (C' - B')*24</t>
  </si>
  <si>
    <t>E'</t>
  </si>
  <si>
    <t>F'= E' x D'</t>
  </si>
  <si>
    <t>G'</t>
  </si>
  <si>
    <t>H'</t>
  </si>
  <si>
    <t>I'</t>
  </si>
  <si>
    <t>J'</t>
  </si>
  <si>
    <t>K' = (J'-I')*24</t>
  </si>
  <si>
    <t>L'</t>
  </si>
  <si>
    <t>M' =L' x K'</t>
  </si>
  <si>
    <t>O'</t>
  </si>
  <si>
    <t>P' = M+Z+F'+M'</t>
  </si>
  <si>
    <t>Q' = (1-DFxN) x (P'/(8760-Gout))x100</t>
  </si>
  <si>
    <t>Netaji Stadium</t>
  </si>
  <si>
    <t>Lat: 11.6692633, Log: 92.7454682</t>
  </si>
  <si>
    <t>Fish Aquarium</t>
  </si>
  <si>
    <t>Lat: 11.671850, Log: 92.746801</t>
  </si>
  <si>
    <t>Police Headquarters</t>
  </si>
  <si>
    <t>Lat: 11.6738854, Log: 92.7456979</t>
  </si>
  <si>
    <t>SP Office</t>
  </si>
  <si>
    <t>Lat: 11.663821, Log: 92.741987</t>
  </si>
  <si>
    <t>JNRM college</t>
  </si>
  <si>
    <t>Lat: 11.6649357, Log: 92.7513041</t>
  </si>
  <si>
    <t>Bus Terminal, Transport Deptt</t>
  </si>
  <si>
    <t>Lat: 11.6701843, Log: 92.7393136</t>
  </si>
  <si>
    <t>Municipal Corporation</t>
  </si>
  <si>
    <t>Lat: 11.6691136, Log: 92.7385455</t>
  </si>
  <si>
    <t>Secretariat</t>
  </si>
  <si>
    <t>Lat: 11.6633566, Log: 92.7388821</t>
  </si>
  <si>
    <t>Zilla Parishad</t>
  </si>
  <si>
    <t>Lat: 11.6621608, Log: 92.7385555</t>
  </si>
  <si>
    <t>Polytechnic College</t>
  </si>
  <si>
    <t>Lat: 11.6363335, Log: 92.7185801</t>
  </si>
  <si>
    <t>Science Museum</t>
  </si>
  <si>
    <t>Lat: 11.6550449, Log: 92.7563255</t>
  </si>
  <si>
    <t>Electricity Headquarter</t>
  </si>
  <si>
    <t>Lat: 11.6734326, Log: 92.7375879</t>
  </si>
  <si>
    <t>Marine Dockyard (3 sites)</t>
  </si>
  <si>
    <t>Lat: 11.6764038, Log: 92.7359699</t>
  </si>
  <si>
    <t xml:space="preserve">Total </t>
  </si>
  <si>
    <t xml:space="preserve">Note: The above checklist is indicative only and SECI may suggest modification during execution of O&amp;M of the plant.  </t>
  </si>
  <si>
    <t>Plant rated DC Capacity (kWp)
(Pn)</t>
  </si>
  <si>
    <t>Each string capacity, Wp</t>
  </si>
  <si>
    <t xml:space="preserve">PAF(total) </t>
  </si>
  <si>
    <t>(Σ PAFi x Pni ) / ΣP ni</t>
  </si>
  <si>
    <t>R'=100-Q'</t>
  </si>
  <si>
    <t>S' = R' X R / ΣR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</si>
</sst>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i/>
      <sz val="14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0" xfId="0" applyFill="1"/>
    <xf numFmtId="0" fontId="5" fillId="7" borderId="6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4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/>
    </xf>
    <xf numFmtId="20" fontId="8" fillId="14" borderId="10" xfId="0" applyNumberFormat="1" applyFont="1" applyFill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/>
    </xf>
    <xf numFmtId="1" fontId="7" fillId="15" borderId="10" xfId="0" applyNumberFormat="1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7" fillId="14" borderId="10" xfId="0" applyFont="1" applyFill="1" applyBorder="1" applyAlignment="1">
      <alignment horizontal="center" vertical="center"/>
    </xf>
    <xf numFmtId="20" fontId="7" fillId="14" borderId="10" xfId="0" applyNumberFormat="1" applyFont="1" applyFill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7" fillId="15" borderId="10" xfId="0" applyNumberFormat="1" applyFont="1" applyFill="1" applyBorder="1" applyAlignment="1">
      <alignment horizontal="center" vertical="center"/>
    </xf>
    <xf numFmtId="0" fontId="9" fillId="11" borderId="10" xfId="0" applyNumberFormat="1" applyFont="1" applyFill="1" applyBorder="1" applyAlignment="1">
      <alignment horizontal="center" vertical="center"/>
    </xf>
    <xf numFmtId="2" fontId="7" fillId="11" borderId="10" xfId="0" applyNumberFormat="1" applyFont="1" applyFill="1" applyBorder="1" applyAlignment="1">
      <alignment horizontal="center" vertical="center"/>
    </xf>
    <xf numFmtId="2" fontId="7" fillId="14" borderId="10" xfId="0" applyNumberFormat="1" applyFont="1" applyFill="1" applyBorder="1" applyAlignment="1">
      <alignment horizontal="center" vertical="center"/>
    </xf>
    <xf numFmtId="0" fontId="7" fillId="15" borderId="10" xfId="0" applyFont="1" applyFill="1" applyBorder="1" applyAlignment="1">
      <alignment horizontal="center" vertical="center"/>
    </xf>
    <xf numFmtId="2" fontId="7" fillId="10" borderId="10" xfId="0" applyNumberFormat="1" applyFont="1" applyFill="1" applyBorder="1" applyAlignment="1">
      <alignment horizontal="center" vertical="center"/>
    </xf>
    <xf numFmtId="166" fontId="7" fillId="0" borderId="10" xfId="0" applyNumberFormat="1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1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6" fontId="7" fillId="0" borderId="6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6" fillId="16" borderId="10" xfId="0" applyFont="1" applyFill="1" applyBorder="1" applyAlignment="1">
      <alignment horizontal="center" vertical="center"/>
    </xf>
    <xf numFmtId="2" fontId="5" fillId="16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E0799-5767-4926-95F5-B2F38B15CB2A}">
  <dimension ref="A1:AX21"/>
  <sheetViews>
    <sheetView tabSelected="1" zoomScale="115" zoomScaleNormal="115" workbookViewId="0">
      <selection activeCell="A21" sqref="A21:AW21"/>
    </sheetView>
  </sheetViews>
  <sheetFormatPr defaultRowHeight="15" x14ac:dyDescent="0.25"/>
  <cols>
    <col min="1" max="1" width="7.7109375" customWidth="1"/>
    <col min="2" max="2" width="16" customWidth="1"/>
    <col min="3" max="3" width="16.7109375" style="52" hidden="1" customWidth="1"/>
    <col min="4" max="4" width="11.7109375" bestFit="1" customWidth="1"/>
    <col min="5" max="5" width="11.5703125" bestFit="1" customWidth="1"/>
    <col min="6" max="6" width="13.7109375" bestFit="1" customWidth="1"/>
    <col min="7" max="7" width="12.5703125" bestFit="1" customWidth="1"/>
    <col min="8" max="8" width="14.28515625" bestFit="1" customWidth="1"/>
    <col min="9" max="9" width="10.85546875" customWidth="1"/>
    <col min="10" max="11" width="10.7109375" bestFit="1" customWidth="1"/>
    <col min="12" max="12" width="14.140625" customWidth="1"/>
    <col min="13" max="13" width="14.42578125" customWidth="1"/>
    <col min="14" max="14" width="12.140625" customWidth="1"/>
    <col min="15" max="15" width="13.7109375" bestFit="1" customWidth="1"/>
    <col min="16" max="16" width="11.5703125" customWidth="1"/>
    <col min="17" max="17" width="11.140625" customWidth="1"/>
    <col min="18" max="18" width="12" customWidth="1"/>
    <col min="19" max="21" width="3.85546875" bestFit="1" customWidth="1"/>
    <col min="22" max="22" width="2.5703125" bestFit="1" customWidth="1"/>
    <col min="23" max="24" width="6.28515625" bestFit="1" customWidth="1"/>
    <col min="25" max="25" width="10.85546875" customWidth="1"/>
    <col min="26" max="27" width="10.42578125" style="24" bestFit="1" customWidth="1"/>
    <col min="28" max="28" width="12.42578125" customWidth="1"/>
    <col min="29" max="30" width="6.85546875" bestFit="1" customWidth="1"/>
    <col min="31" max="31" width="11.42578125" customWidth="1"/>
    <col min="32" max="32" width="12" customWidth="1"/>
    <col min="33" max="33" width="13.28515625" customWidth="1"/>
    <col min="34" max="34" width="11.7109375" bestFit="1" customWidth="1"/>
    <col min="35" max="35" width="11.5703125" customWidth="1"/>
    <col min="36" max="36" width="12.140625" bestFit="1" customWidth="1"/>
    <col min="37" max="37" width="11.7109375" bestFit="1" customWidth="1"/>
    <col min="38" max="38" width="11.140625" bestFit="1" customWidth="1"/>
    <col min="39" max="39" width="10" bestFit="1" customWidth="1"/>
    <col min="40" max="40" width="13.42578125" customWidth="1"/>
    <col min="41" max="41" width="11.42578125" bestFit="1" customWidth="1"/>
    <col min="42" max="42" width="13.85546875" customWidth="1"/>
    <col min="43" max="43" width="13.85546875" bestFit="1" customWidth="1"/>
    <col min="44" max="44" width="12.140625" customWidth="1"/>
    <col min="45" max="45" width="11.5703125" bestFit="1" customWidth="1"/>
    <col min="46" max="46" width="13.28515625" customWidth="1"/>
    <col min="47" max="47" width="17.85546875" bestFit="1" customWidth="1"/>
    <col min="48" max="48" width="30.5703125" customWidth="1"/>
    <col min="49" max="49" width="15.42578125" bestFit="1" customWidth="1"/>
    <col min="50" max="50" width="26.28515625" customWidth="1"/>
  </cols>
  <sheetData>
    <row r="1" spans="1:50" s="1" customFormat="1" ht="15.75" x14ac:dyDescent="0.2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</row>
    <row r="2" spans="1:50" ht="18.75" x14ac:dyDescent="0.3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</row>
    <row r="3" spans="1:50" ht="15" customHeight="1" x14ac:dyDescent="0.25">
      <c r="A3" s="86" t="s">
        <v>2</v>
      </c>
      <c r="B3" s="88" t="s">
        <v>3</v>
      </c>
      <c r="C3" s="86" t="s">
        <v>4</v>
      </c>
      <c r="D3" s="90" t="s">
        <v>5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  <c r="P3" s="93" t="s">
        <v>6</v>
      </c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5"/>
      <c r="AG3" s="96" t="s">
        <v>7</v>
      </c>
      <c r="AH3" s="97"/>
      <c r="AI3" s="97"/>
      <c r="AJ3" s="97"/>
      <c r="AK3" s="97"/>
      <c r="AL3" s="97"/>
      <c r="AM3" s="97"/>
      <c r="AN3" s="98" t="s">
        <v>8</v>
      </c>
      <c r="AO3" s="98"/>
      <c r="AP3" s="98"/>
      <c r="AQ3" s="98"/>
      <c r="AR3" s="98"/>
      <c r="AS3" s="98"/>
      <c r="AT3" s="98"/>
      <c r="AU3" s="99" t="s">
        <v>9</v>
      </c>
      <c r="AV3" s="100"/>
      <c r="AW3" s="100"/>
      <c r="AX3" s="100"/>
    </row>
    <row r="4" spans="1:50" ht="61.5" customHeight="1" x14ac:dyDescent="0.25">
      <c r="A4" s="87"/>
      <c r="B4" s="88"/>
      <c r="C4" s="87"/>
      <c r="D4" s="76" t="s">
        <v>10</v>
      </c>
      <c r="E4" s="77"/>
      <c r="F4" s="78"/>
      <c r="G4" s="79" t="s">
        <v>11</v>
      </c>
      <c r="H4" s="80"/>
      <c r="I4" s="67" t="s">
        <v>12</v>
      </c>
      <c r="J4" s="68"/>
      <c r="K4" s="69"/>
      <c r="L4" s="79" t="s">
        <v>13</v>
      </c>
      <c r="M4" s="81"/>
      <c r="N4" s="70" t="s">
        <v>14</v>
      </c>
      <c r="O4" s="72"/>
      <c r="P4" s="70" t="s">
        <v>15</v>
      </c>
      <c r="Q4" s="71"/>
      <c r="R4" s="71"/>
      <c r="S4" s="71"/>
      <c r="T4" s="71"/>
      <c r="U4" s="71"/>
      <c r="V4" s="71"/>
      <c r="W4" s="71"/>
      <c r="X4" s="72"/>
      <c r="Y4" s="2" t="s">
        <v>16</v>
      </c>
      <c r="Z4" s="67" t="s">
        <v>12</v>
      </c>
      <c r="AA4" s="68"/>
      <c r="AB4" s="69"/>
      <c r="AC4" s="70" t="s">
        <v>17</v>
      </c>
      <c r="AD4" s="71"/>
      <c r="AE4" s="72"/>
      <c r="AF4" s="3" t="s">
        <v>18</v>
      </c>
      <c r="AG4" s="4" t="s">
        <v>19</v>
      </c>
      <c r="AH4" s="68" t="s">
        <v>12</v>
      </c>
      <c r="AI4" s="68"/>
      <c r="AJ4" s="68"/>
      <c r="AK4" s="73" t="s">
        <v>20</v>
      </c>
      <c r="AL4" s="74"/>
      <c r="AM4" s="5" t="s">
        <v>21</v>
      </c>
      <c r="AN4" s="3" t="s">
        <v>19</v>
      </c>
      <c r="AO4" s="67" t="s">
        <v>12</v>
      </c>
      <c r="AP4" s="68"/>
      <c r="AQ4" s="69"/>
      <c r="AR4" s="73" t="s">
        <v>20</v>
      </c>
      <c r="AS4" s="75"/>
      <c r="AT4" s="6" t="s">
        <v>14</v>
      </c>
      <c r="AU4" s="7" t="s">
        <v>22</v>
      </c>
      <c r="AV4" s="8" t="s">
        <v>23</v>
      </c>
      <c r="AW4" s="9" t="s">
        <v>24</v>
      </c>
      <c r="AX4" s="101" t="s">
        <v>137</v>
      </c>
    </row>
    <row r="5" spans="1:50" ht="75" x14ac:dyDescent="0.25">
      <c r="A5" s="88"/>
      <c r="B5" s="89"/>
      <c r="C5" s="88"/>
      <c r="D5" s="10" t="s">
        <v>25</v>
      </c>
      <c r="E5" s="10" t="s">
        <v>26</v>
      </c>
      <c r="F5" s="10" t="s">
        <v>27</v>
      </c>
      <c r="G5" s="11" t="s">
        <v>28</v>
      </c>
      <c r="H5" s="12" t="s">
        <v>29</v>
      </c>
      <c r="I5" s="11" t="s">
        <v>30</v>
      </c>
      <c r="J5" s="11" t="s">
        <v>31</v>
      </c>
      <c r="K5" s="12" t="s">
        <v>32</v>
      </c>
      <c r="L5" s="12" t="s">
        <v>33</v>
      </c>
      <c r="M5" s="13" t="s">
        <v>34</v>
      </c>
      <c r="N5" s="14" t="s">
        <v>35</v>
      </c>
      <c r="O5" s="14" t="s">
        <v>36</v>
      </c>
      <c r="P5" s="10" t="s">
        <v>37</v>
      </c>
      <c r="Q5" s="10" t="s">
        <v>38</v>
      </c>
      <c r="R5" s="10" t="s">
        <v>135</v>
      </c>
      <c r="S5" s="61" t="s">
        <v>39</v>
      </c>
      <c r="T5" s="62"/>
      <c r="U5" s="61" t="s">
        <v>40</v>
      </c>
      <c r="V5" s="62"/>
      <c r="W5" s="61" t="s">
        <v>136</v>
      </c>
      <c r="X5" s="62"/>
      <c r="Y5" s="15" t="s">
        <v>41</v>
      </c>
      <c r="Z5" s="15" t="s">
        <v>42</v>
      </c>
      <c r="AA5" s="15" t="s">
        <v>43</v>
      </c>
      <c r="AB5" s="16" t="s">
        <v>44</v>
      </c>
      <c r="AC5" s="63" t="s">
        <v>45</v>
      </c>
      <c r="AD5" s="64"/>
      <c r="AE5" s="13" t="s">
        <v>46</v>
      </c>
      <c r="AF5" s="14" t="s">
        <v>47</v>
      </c>
      <c r="AG5" s="16" t="s">
        <v>48</v>
      </c>
      <c r="AH5" s="15" t="s">
        <v>49</v>
      </c>
      <c r="AI5" s="15" t="s">
        <v>50</v>
      </c>
      <c r="AJ5" s="16" t="s">
        <v>51</v>
      </c>
      <c r="AK5" s="16" t="s">
        <v>52</v>
      </c>
      <c r="AL5" s="17" t="s">
        <v>53</v>
      </c>
      <c r="AM5" s="18" t="s">
        <v>54</v>
      </c>
      <c r="AN5" s="19" t="s">
        <v>55</v>
      </c>
      <c r="AO5" s="15" t="s">
        <v>56</v>
      </c>
      <c r="AP5" s="15" t="s">
        <v>57</v>
      </c>
      <c r="AQ5" s="16" t="s">
        <v>58</v>
      </c>
      <c r="AR5" s="16" t="s">
        <v>59</v>
      </c>
      <c r="AS5" s="17" t="s">
        <v>60</v>
      </c>
      <c r="AT5" s="19" t="s">
        <v>54</v>
      </c>
      <c r="AU5" s="20" t="s">
        <v>61</v>
      </c>
      <c r="AV5" s="21" t="s">
        <v>62</v>
      </c>
      <c r="AW5" s="22" t="s">
        <v>63</v>
      </c>
      <c r="AX5" s="22" t="s">
        <v>138</v>
      </c>
    </row>
    <row r="6" spans="1:50" s="24" customFormat="1" ht="37.5" customHeight="1" x14ac:dyDescent="0.25">
      <c r="A6" s="10" t="s">
        <v>64</v>
      </c>
      <c r="B6" s="10" t="s">
        <v>65</v>
      </c>
      <c r="C6" s="10" t="s">
        <v>66</v>
      </c>
      <c r="D6" s="10" t="s">
        <v>67</v>
      </c>
      <c r="E6" s="16" t="s">
        <v>68</v>
      </c>
      <c r="F6" s="10" t="s">
        <v>69</v>
      </c>
      <c r="G6" s="15" t="s">
        <v>70</v>
      </c>
      <c r="H6" s="10" t="s">
        <v>71</v>
      </c>
      <c r="I6" s="15" t="s">
        <v>72</v>
      </c>
      <c r="J6" s="15" t="s">
        <v>73</v>
      </c>
      <c r="K6" s="16" t="s">
        <v>74</v>
      </c>
      <c r="L6" s="16" t="s">
        <v>75</v>
      </c>
      <c r="M6" s="17" t="s">
        <v>76</v>
      </c>
      <c r="N6" s="19" t="s">
        <v>77</v>
      </c>
      <c r="O6" s="19" t="s">
        <v>78</v>
      </c>
      <c r="P6" s="10" t="s">
        <v>79</v>
      </c>
      <c r="Q6" s="10" t="s">
        <v>80</v>
      </c>
      <c r="R6" s="10" t="s">
        <v>81</v>
      </c>
      <c r="S6" s="61" t="s">
        <v>82</v>
      </c>
      <c r="T6" s="62"/>
      <c r="U6" s="61" t="s">
        <v>80</v>
      </c>
      <c r="V6" s="62"/>
      <c r="W6" s="65" t="s">
        <v>83</v>
      </c>
      <c r="X6" s="66"/>
      <c r="Y6" s="15" t="s">
        <v>84</v>
      </c>
      <c r="Z6" s="15" t="s">
        <v>85</v>
      </c>
      <c r="AA6" s="15" t="s">
        <v>86</v>
      </c>
      <c r="AB6" s="16" t="s">
        <v>87</v>
      </c>
      <c r="AC6" s="63" t="s">
        <v>88</v>
      </c>
      <c r="AD6" s="64"/>
      <c r="AE6" s="17" t="s">
        <v>89</v>
      </c>
      <c r="AF6" s="19" t="s">
        <v>90</v>
      </c>
      <c r="AG6" s="16" t="s">
        <v>91</v>
      </c>
      <c r="AH6" s="15" t="s">
        <v>92</v>
      </c>
      <c r="AI6" s="15" t="s">
        <v>93</v>
      </c>
      <c r="AJ6" s="16" t="s">
        <v>94</v>
      </c>
      <c r="AK6" s="16" t="s">
        <v>95</v>
      </c>
      <c r="AL6" s="17" t="s">
        <v>96</v>
      </c>
      <c r="AM6" s="19" t="s">
        <v>97</v>
      </c>
      <c r="AN6" s="19" t="s">
        <v>98</v>
      </c>
      <c r="AO6" s="15" t="s">
        <v>99</v>
      </c>
      <c r="AP6" s="15" t="s">
        <v>100</v>
      </c>
      <c r="AQ6" s="16" t="s">
        <v>101</v>
      </c>
      <c r="AR6" s="16" t="s">
        <v>102</v>
      </c>
      <c r="AS6" s="17" t="s">
        <v>103</v>
      </c>
      <c r="AT6" s="19" t="s">
        <v>104</v>
      </c>
      <c r="AU6" s="20" t="s">
        <v>105</v>
      </c>
      <c r="AV6" s="21" t="s">
        <v>106</v>
      </c>
      <c r="AW6" s="23" t="s">
        <v>139</v>
      </c>
      <c r="AX6" s="23" t="s">
        <v>140</v>
      </c>
    </row>
    <row r="7" spans="1:50" ht="49.5" customHeight="1" x14ac:dyDescent="0.25">
      <c r="A7" s="25">
        <v>1</v>
      </c>
      <c r="B7" s="26" t="s">
        <v>107</v>
      </c>
      <c r="C7" s="27" t="s">
        <v>108</v>
      </c>
      <c r="D7" s="25">
        <v>27</v>
      </c>
      <c r="E7" s="25">
        <v>3</v>
      </c>
      <c r="F7" s="25">
        <f>D7*E7</f>
        <v>81</v>
      </c>
      <c r="G7" s="28">
        <v>0</v>
      </c>
      <c r="H7" s="25">
        <f>D7*G7</f>
        <v>0</v>
      </c>
      <c r="I7" s="29">
        <v>0</v>
      </c>
      <c r="J7" s="29">
        <v>0</v>
      </c>
      <c r="K7" s="30">
        <f t="shared" ref="K7:K19" si="0">(J7-I7)*24</f>
        <v>0</v>
      </c>
      <c r="L7" s="31">
        <f>(D7/F7)</f>
        <v>0.33333333333333331</v>
      </c>
      <c r="M7" s="32">
        <f>L7*K7*G7</f>
        <v>0</v>
      </c>
      <c r="N7" s="33"/>
      <c r="O7" s="33"/>
      <c r="P7" s="25">
        <v>300</v>
      </c>
      <c r="Q7" s="25">
        <v>310</v>
      </c>
      <c r="R7" s="25">
        <f>P7*Q7/1000</f>
        <v>93</v>
      </c>
      <c r="S7" s="54">
        <v>20</v>
      </c>
      <c r="T7" s="55"/>
      <c r="U7" s="54">
        <v>15</v>
      </c>
      <c r="V7" s="55"/>
      <c r="W7" s="54">
        <f>S7*Q7</f>
        <v>6200</v>
      </c>
      <c r="X7" s="55"/>
      <c r="Y7" s="34">
        <v>0</v>
      </c>
      <c r="Z7" s="35">
        <v>0</v>
      </c>
      <c r="AA7" s="35">
        <v>0</v>
      </c>
      <c r="AB7" s="36">
        <f t="shared" ref="AB7:AB15" si="1">(AA7-Z7)*24</f>
        <v>0</v>
      </c>
      <c r="AC7" s="56">
        <f>(W7/1000)/R7</f>
        <v>6.6666666666666666E-2</v>
      </c>
      <c r="AD7" s="57"/>
      <c r="AE7" s="32">
        <f>AC7*AB7*Y7</f>
        <v>0</v>
      </c>
      <c r="AF7" s="37"/>
      <c r="AG7" s="38"/>
      <c r="AH7" s="35">
        <v>0</v>
      </c>
      <c r="AI7" s="35">
        <v>0</v>
      </c>
      <c r="AJ7" s="39">
        <f>(AI7-AH7)*24</f>
        <v>0</v>
      </c>
      <c r="AK7" s="38">
        <v>1</v>
      </c>
      <c r="AL7" s="40">
        <f>AK7*AJ7</f>
        <v>0</v>
      </c>
      <c r="AM7" s="41"/>
      <c r="AN7" s="42"/>
      <c r="AO7" s="43">
        <v>0</v>
      </c>
      <c r="AP7" s="43">
        <f>AO7-AN7</f>
        <v>0</v>
      </c>
      <c r="AQ7" s="39">
        <f>(AP7-AO7)*24</f>
        <v>0</v>
      </c>
      <c r="AR7" s="39">
        <v>0.2</v>
      </c>
      <c r="AS7" s="44">
        <f t="shared" ref="AS7:AS19" si="2">AR7*AQ7</f>
        <v>0</v>
      </c>
      <c r="AT7" s="37"/>
      <c r="AU7" s="45">
        <f>M7+AE7+AL7+AS7</f>
        <v>0</v>
      </c>
      <c r="AV7" s="31">
        <f>(1-1%*6)*(AU7/8760)*100</f>
        <v>0</v>
      </c>
      <c r="AW7" s="39">
        <f>100-AV7</f>
        <v>100</v>
      </c>
      <c r="AX7" s="39">
        <f>(AW7*R7)</f>
        <v>9300</v>
      </c>
    </row>
    <row r="8" spans="1:50" ht="28.5" x14ac:dyDescent="0.25">
      <c r="A8" s="25">
        <v>2</v>
      </c>
      <c r="B8" s="26" t="s">
        <v>109</v>
      </c>
      <c r="C8" s="27" t="s">
        <v>110</v>
      </c>
      <c r="D8" s="25">
        <v>27</v>
      </c>
      <c r="E8" s="25">
        <v>2</v>
      </c>
      <c r="F8" s="25">
        <f t="shared" ref="F8:F19" si="3">D8*E8</f>
        <v>54</v>
      </c>
      <c r="G8" s="28">
        <v>0</v>
      </c>
      <c r="H8" s="25">
        <f t="shared" ref="H8:H19" si="4">D8*G8</f>
        <v>0</v>
      </c>
      <c r="I8" s="29">
        <v>0</v>
      </c>
      <c r="J8" s="29">
        <v>0</v>
      </c>
      <c r="K8" s="30">
        <f t="shared" si="0"/>
        <v>0</v>
      </c>
      <c r="L8" s="39">
        <f t="shared" ref="L8:L19" si="5">D8/F8</f>
        <v>0.5</v>
      </c>
      <c r="M8" s="32">
        <f t="shared" ref="M8:M19" si="6">L8*K8*G8</f>
        <v>0</v>
      </c>
      <c r="N8" s="33"/>
      <c r="O8" s="33"/>
      <c r="P8" s="25">
        <v>200</v>
      </c>
      <c r="Q8" s="25">
        <v>310</v>
      </c>
      <c r="R8" s="25">
        <f t="shared" ref="R8:R19" si="7">P8*Q8/1000</f>
        <v>62</v>
      </c>
      <c r="S8" s="54">
        <v>18</v>
      </c>
      <c r="T8" s="55"/>
      <c r="U8" s="54">
        <v>10</v>
      </c>
      <c r="V8" s="55"/>
      <c r="W8" s="54">
        <f t="shared" ref="W8:W19" si="8">S8*Q8</f>
        <v>5580</v>
      </c>
      <c r="X8" s="55"/>
      <c r="Y8" s="34">
        <v>0</v>
      </c>
      <c r="Z8" s="35">
        <v>0</v>
      </c>
      <c r="AA8" s="35">
        <v>0</v>
      </c>
      <c r="AB8" s="36">
        <f t="shared" si="1"/>
        <v>0</v>
      </c>
      <c r="AC8" s="56">
        <f t="shared" ref="AC8:AC19" si="9">(W8/1000)/R8</f>
        <v>0.09</v>
      </c>
      <c r="AD8" s="57"/>
      <c r="AE8" s="32">
        <f t="shared" ref="AE8:AE19" si="10">AC8*AB8*Y8</f>
        <v>0</v>
      </c>
      <c r="AF8" s="37"/>
      <c r="AG8" s="38"/>
      <c r="AH8" s="35">
        <v>0</v>
      </c>
      <c r="AI8" s="35">
        <v>0</v>
      </c>
      <c r="AJ8" s="39">
        <f t="shared" ref="AJ8:AJ19" si="11">(AI8-AH8)*24</f>
        <v>0</v>
      </c>
      <c r="AK8" s="38">
        <v>1</v>
      </c>
      <c r="AL8" s="40">
        <f t="shared" ref="AL8:AL19" si="12">AK8*AJ8</f>
        <v>0</v>
      </c>
      <c r="AM8" s="41"/>
      <c r="AN8" s="42"/>
      <c r="AO8" s="43">
        <v>0</v>
      </c>
      <c r="AP8" s="43">
        <v>0</v>
      </c>
      <c r="AQ8" s="39">
        <f t="shared" ref="AQ8:AQ19" si="13">(AP8-AO8)*24</f>
        <v>0</v>
      </c>
      <c r="AR8" s="39">
        <v>0.2</v>
      </c>
      <c r="AS8" s="44">
        <f t="shared" si="2"/>
        <v>0</v>
      </c>
      <c r="AT8" s="37"/>
      <c r="AU8" s="45">
        <f t="shared" ref="AU8:AU19" si="14">M8+AE8+AL8+AS8</f>
        <v>0</v>
      </c>
      <c r="AV8" s="31">
        <f t="shared" ref="AV8:AV20" si="15">(1-1%*6)*(AU8/8760)*100</f>
        <v>0</v>
      </c>
      <c r="AW8" s="39">
        <f t="shared" ref="AW8:AW19" si="16">100-AV8</f>
        <v>100</v>
      </c>
      <c r="AX8" s="39">
        <f t="shared" ref="AX8:AX19" si="17">AW8*R8</f>
        <v>6200</v>
      </c>
    </row>
    <row r="9" spans="1:50" ht="64.5" customHeight="1" x14ac:dyDescent="0.25">
      <c r="A9" s="25">
        <v>3</v>
      </c>
      <c r="B9" s="26" t="s">
        <v>111</v>
      </c>
      <c r="C9" s="27" t="s">
        <v>112</v>
      </c>
      <c r="D9" s="25">
        <v>27</v>
      </c>
      <c r="E9" s="25">
        <v>1</v>
      </c>
      <c r="F9" s="25">
        <f t="shared" si="3"/>
        <v>27</v>
      </c>
      <c r="G9" s="28"/>
      <c r="H9" s="25">
        <f t="shared" si="4"/>
        <v>0</v>
      </c>
      <c r="I9" s="29">
        <v>0</v>
      </c>
      <c r="J9" s="29">
        <v>0</v>
      </c>
      <c r="K9" s="30">
        <f t="shared" si="0"/>
        <v>0</v>
      </c>
      <c r="L9" s="39">
        <f t="shared" si="5"/>
        <v>1</v>
      </c>
      <c r="M9" s="32">
        <f t="shared" si="6"/>
        <v>0</v>
      </c>
      <c r="N9" s="33"/>
      <c r="O9" s="33"/>
      <c r="P9" s="25">
        <v>90</v>
      </c>
      <c r="Q9" s="25">
        <v>310</v>
      </c>
      <c r="R9" s="25">
        <f t="shared" si="7"/>
        <v>27.9</v>
      </c>
      <c r="S9" s="54">
        <v>18</v>
      </c>
      <c r="T9" s="55"/>
      <c r="U9" s="54">
        <v>5</v>
      </c>
      <c r="V9" s="55"/>
      <c r="W9" s="54">
        <f t="shared" si="8"/>
        <v>5580</v>
      </c>
      <c r="X9" s="55"/>
      <c r="Y9" s="34">
        <v>0</v>
      </c>
      <c r="Z9" s="35">
        <v>0</v>
      </c>
      <c r="AA9" s="35">
        <v>0</v>
      </c>
      <c r="AB9" s="36">
        <f t="shared" si="1"/>
        <v>0</v>
      </c>
      <c r="AC9" s="56">
        <f t="shared" si="9"/>
        <v>0.2</v>
      </c>
      <c r="AD9" s="57"/>
      <c r="AE9" s="32">
        <f t="shared" si="10"/>
        <v>0</v>
      </c>
      <c r="AF9" s="37"/>
      <c r="AG9" s="38"/>
      <c r="AH9" s="35">
        <v>0</v>
      </c>
      <c r="AI9" s="35">
        <v>0</v>
      </c>
      <c r="AJ9" s="39">
        <f t="shared" si="11"/>
        <v>0</v>
      </c>
      <c r="AK9" s="38">
        <v>1</v>
      </c>
      <c r="AL9" s="40">
        <f t="shared" si="12"/>
        <v>0</v>
      </c>
      <c r="AM9" s="41"/>
      <c r="AN9" s="42"/>
      <c r="AO9" s="43">
        <v>0</v>
      </c>
      <c r="AP9" s="43">
        <v>0</v>
      </c>
      <c r="AQ9" s="39">
        <f t="shared" si="13"/>
        <v>0</v>
      </c>
      <c r="AR9" s="39">
        <v>0.2</v>
      </c>
      <c r="AS9" s="44">
        <f t="shared" si="2"/>
        <v>0</v>
      </c>
      <c r="AT9" s="37"/>
      <c r="AU9" s="45">
        <f t="shared" si="14"/>
        <v>0</v>
      </c>
      <c r="AV9" s="31">
        <f t="shared" si="15"/>
        <v>0</v>
      </c>
      <c r="AW9" s="39">
        <f t="shared" si="16"/>
        <v>100</v>
      </c>
      <c r="AX9" s="39">
        <f t="shared" si="17"/>
        <v>2790</v>
      </c>
    </row>
    <row r="10" spans="1:50" ht="28.5" x14ac:dyDescent="0.25">
      <c r="A10" s="25">
        <v>4</v>
      </c>
      <c r="B10" s="26" t="s">
        <v>113</v>
      </c>
      <c r="C10" s="27" t="s">
        <v>114</v>
      </c>
      <c r="D10" s="25">
        <v>27</v>
      </c>
      <c r="E10" s="25">
        <v>2</v>
      </c>
      <c r="F10" s="25">
        <f t="shared" si="3"/>
        <v>54</v>
      </c>
      <c r="G10" s="28"/>
      <c r="H10" s="25">
        <f t="shared" si="4"/>
        <v>0</v>
      </c>
      <c r="I10" s="29">
        <v>0</v>
      </c>
      <c r="J10" s="29">
        <v>0</v>
      </c>
      <c r="K10" s="30">
        <f t="shared" si="0"/>
        <v>0</v>
      </c>
      <c r="L10" s="39">
        <f t="shared" si="5"/>
        <v>0.5</v>
      </c>
      <c r="M10" s="32">
        <f t="shared" si="6"/>
        <v>0</v>
      </c>
      <c r="N10" s="33"/>
      <c r="O10" s="33"/>
      <c r="P10" s="25">
        <v>188</v>
      </c>
      <c r="Q10" s="25">
        <v>310</v>
      </c>
      <c r="R10" s="25">
        <f t="shared" si="7"/>
        <v>58.28</v>
      </c>
      <c r="S10" s="25">
        <v>18</v>
      </c>
      <c r="T10" s="25">
        <v>22</v>
      </c>
      <c r="U10" s="25">
        <v>8</v>
      </c>
      <c r="V10" s="25">
        <v>2</v>
      </c>
      <c r="W10" s="25">
        <f t="shared" si="8"/>
        <v>5580</v>
      </c>
      <c r="X10" s="25">
        <f>T10*Q10</f>
        <v>6820</v>
      </c>
      <c r="Y10" s="34">
        <v>0</v>
      </c>
      <c r="Z10" s="35">
        <v>0</v>
      </c>
      <c r="AA10" s="35">
        <v>0</v>
      </c>
      <c r="AB10" s="36">
        <f t="shared" si="1"/>
        <v>0</v>
      </c>
      <c r="AC10" s="46">
        <f t="shared" si="9"/>
        <v>9.5744680851063829E-2</v>
      </c>
      <c r="AD10" s="46">
        <f>(X10/1000)/R10</f>
        <v>0.11702127659574468</v>
      </c>
      <c r="AE10" s="32">
        <f t="shared" si="10"/>
        <v>0</v>
      </c>
      <c r="AF10" s="37"/>
      <c r="AG10" s="38"/>
      <c r="AH10" s="35">
        <v>0</v>
      </c>
      <c r="AI10" s="35">
        <v>0</v>
      </c>
      <c r="AJ10" s="39">
        <f t="shared" si="11"/>
        <v>0</v>
      </c>
      <c r="AK10" s="38">
        <v>1</v>
      </c>
      <c r="AL10" s="40">
        <f t="shared" si="12"/>
        <v>0</v>
      </c>
      <c r="AM10" s="41"/>
      <c r="AN10" s="42"/>
      <c r="AO10" s="43">
        <v>0</v>
      </c>
      <c r="AP10" s="43">
        <v>0</v>
      </c>
      <c r="AQ10" s="39">
        <f t="shared" si="13"/>
        <v>0</v>
      </c>
      <c r="AR10" s="39">
        <v>0.2</v>
      </c>
      <c r="AS10" s="44">
        <f t="shared" si="2"/>
        <v>0</v>
      </c>
      <c r="AT10" s="37"/>
      <c r="AU10" s="45">
        <f t="shared" si="14"/>
        <v>0</v>
      </c>
      <c r="AV10" s="31">
        <f t="shared" si="15"/>
        <v>0</v>
      </c>
      <c r="AW10" s="39">
        <f t="shared" si="16"/>
        <v>100</v>
      </c>
      <c r="AX10" s="39">
        <f t="shared" si="17"/>
        <v>5828</v>
      </c>
    </row>
    <row r="11" spans="1:50" ht="28.5" x14ac:dyDescent="0.25">
      <c r="A11" s="25">
        <v>5</v>
      </c>
      <c r="B11" s="26" t="s">
        <v>115</v>
      </c>
      <c r="C11" s="27" t="s">
        <v>116</v>
      </c>
      <c r="D11" s="25">
        <v>27</v>
      </c>
      <c r="E11" s="25">
        <v>1</v>
      </c>
      <c r="F11" s="25">
        <f t="shared" si="3"/>
        <v>27</v>
      </c>
      <c r="G11" s="28"/>
      <c r="H11" s="25">
        <f t="shared" si="4"/>
        <v>0</v>
      </c>
      <c r="I11" s="29">
        <v>0</v>
      </c>
      <c r="J11" s="29">
        <v>0</v>
      </c>
      <c r="K11" s="30">
        <f t="shared" si="0"/>
        <v>0</v>
      </c>
      <c r="L11" s="39">
        <f t="shared" si="5"/>
        <v>1</v>
      </c>
      <c r="M11" s="32">
        <f t="shared" si="6"/>
        <v>0</v>
      </c>
      <c r="N11" s="33"/>
      <c r="O11" s="33"/>
      <c r="P11" s="25">
        <v>90</v>
      </c>
      <c r="Q11" s="25">
        <v>310</v>
      </c>
      <c r="R11" s="25">
        <f t="shared" si="7"/>
        <v>27.9</v>
      </c>
      <c r="S11" s="54">
        <v>18</v>
      </c>
      <c r="T11" s="55"/>
      <c r="U11" s="54">
        <v>5</v>
      </c>
      <c r="V11" s="55"/>
      <c r="W11" s="54">
        <f t="shared" si="8"/>
        <v>5580</v>
      </c>
      <c r="X11" s="55"/>
      <c r="Y11" s="34">
        <v>0</v>
      </c>
      <c r="Z11" s="35">
        <v>0</v>
      </c>
      <c r="AA11" s="35">
        <v>0</v>
      </c>
      <c r="AB11" s="36">
        <f t="shared" si="1"/>
        <v>0</v>
      </c>
      <c r="AC11" s="56">
        <f t="shared" si="9"/>
        <v>0.2</v>
      </c>
      <c r="AD11" s="57"/>
      <c r="AE11" s="32">
        <f t="shared" si="10"/>
        <v>0</v>
      </c>
      <c r="AF11" s="37"/>
      <c r="AG11" s="38"/>
      <c r="AH11" s="35">
        <v>0</v>
      </c>
      <c r="AI11" s="35">
        <v>0</v>
      </c>
      <c r="AJ11" s="39">
        <f t="shared" si="11"/>
        <v>0</v>
      </c>
      <c r="AK11" s="38">
        <v>1</v>
      </c>
      <c r="AL11" s="40">
        <f t="shared" si="12"/>
        <v>0</v>
      </c>
      <c r="AM11" s="41"/>
      <c r="AN11" s="42"/>
      <c r="AO11" s="43">
        <v>0</v>
      </c>
      <c r="AP11" s="43">
        <v>0</v>
      </c>
      <c r="AQ11" s="39">
        <f t="shared" si="13"/>
        <v>0</v>
      </c>
      <c r="AR11" s="39">
        <v>0.2</v>
      </c>
      <c r="AS11" s="44">
        <f t="shared" si="2"/>
        <v>0</v>
      </c>
      <c r="AT11" s="37"/>
      <c r="AU11" s="45">
        <f t="shared" si="14"/>
        <v>0</v>
      </c>
      <c r="AV11" s="31">
        <f t="shared" si="15"/>
        <v>0</v>
      </c>
      <c r="AW11" s="39">
        <f t="shared" si="16"/>
        <v>100</v>
      </c>
      <c r="AX11" s="39">
        <f t="shared" si="17"/>
        <v>2790</v>
      </c>
    </row>
    <row r="12" spans="1:50" ht="28.5" x14ac:dyDescent="0.25">
      <c r="A12" s="25">
        <v>6</v>
      </c>
      <c r="B12" s="26" t="s">
        <v>117</v>
      </c>
      <c r="C12" s="27" t="s">
        <v>118</v>
      </c>
      <c r="D12" s="25">
        <v>27</v>
      </c>
      <c r="E12" s="25">
        <v>2</v>
      </c>
      <c r="F12" s="25">
        <f t="shared" si="3"/>
        <v>54</v>
      </c>
      <c r="G12" s="28">
        <v>0</v>
      </c>
      <c r="H12" s="25">
        <f t="shared" si="4"/>
        <v>0</v>
      </c>
      <c r="I12" s="29">
        <v>0</v>
      </c>
      <c r="J12" s="29">
        <v>0</v>
      </c>
      <c r="K12" s="30">
        <f t="shared" si="0"/>
        <v>0</v>
      </c>
      <c r="L12" s="39">
        <f t="shared" si="5"/>
        <v>0.5</v>
      </c>
      <c r="M12" s="32">
        <f t="shared" si="6"/>
        <v>0</v>
      </c>
      <c r="N12" s="33"/>
      <c r="O12" s="33"/>
      <c r="P12" s="25">
        <v>180</v>
      </c>
      <c r="Q12" s="25">
        <v>310</v>
      </c>
      <c r="R12" s="25">
        <f t="shared" si="7"/>
        <v>55.8</v>
      </c>
      <c r="S12" s="54">
        <v>18</v>
      </c>
      <c r="T12" s="55"/>
      <c r="U12" s="54">
        <v>10</v>
      </c>
      <c r="V12" s="55"/>
      <c r="W12" s="54">
        <f t="shared" si="8"/>
        <v>5580</v>
      </c>
      <c r="X12" s="55"/>
      <c r="Y12" s="34">
        <v>0</v>
      </c>
      <c r="Z12" s="35">
        <v>0</v>
      </c>
      <c r="AA12" s="35">
        <v>0</v>
      </c>
      <c r="AB12" s="36">
        <f t="shared" si="1"/>
        <v>0</v>
      </c>
      <c r="AC12" s="56">
        <f t="shared" si="9"/>
        <v>0.1</v>
      </c>
      <c r="AD12" s="57"/>
      <c r="AE12" s="32">
        <f t="shared" si="10"/>
        <v>0</v>
      </c>
      <c r="AF12" s="37"/>
      <c r="AG12" s="38"/>
      <c r="AH12" s="35">
        <v>0</v>
      </c>
      <c r="AI12" s="35">
        <v>0</v>
      </c>
      <c r="AJ12" s="39">
        <f t="shared" si="11"/>
        <v>0</v>
      </c>
      <c r="AK12" s="38">
        <v>1</v>
      </c>
      <c r="AL12" s="40">
        <f t="shared" si="12"/>
        <v>0</v>
      </c>
      <c r="AM12" s="41"/>
      <c r="AN12" s="42"/>
      <c r="AO12" s="43">
        <v>0</v>
      </c>
      <c r="AP12" s="43">
        <v>0</v>
      </c>
      <c r="AQ12" s="39">
        <f t="shared" si="13"/>
        <v>0</v>
      </c>
      <c r="AR12" s="39">
        <v>0.2</v>
      </c>
      <c r="AS12" s="44">
        <f t="shared" si="2"/>
        <v>0</v>
      </c>
      <c r="AT12" s="37"/>
      <c r="AU12" s="45">
        <f t="shared" si="14"/>
        <v>0</v>
      </c>
      <c r="AV12" s="31">
        <f t="shared" si="15"/>
        <v>0</v>
      </c>
      <c r="AW12" s="39">
        <f t="shared" si="16"/>
        <v>100</v>
      </c>
      <c r="AX12" s="39">
        <f t="shared" si="17"/>
        <v>5580</v>
      </c>
    </row>
    <row r="13" spans="1:50" ht="28.5" x14ac:dyDescent="0.25">
      <c r="A13" s="25">
        <v>7</v>
      </c>
      <c r="B13" s="26" t="s">
        <v>119</v>
      </c>
      <c r="C13" s="27" t="s">
        <v>120</v>
      </c>
      <c r="D13" s="25">
        <v>27</v>
      </c>
      <c r="E13" s="25">
        <v>4</v>
      </c>
      <c r="F13" s="25">
        <f t="shared" si="3"/>
        <v>108</v>
      </c>
      <c r="G13" s="28"/>
      <c r="H13" s="25">
        <f t="shared" si="4"/>
        <v>0</v>
      </c>
      <c r="I13" s="29">
        <v>0</v>
      </c>
      <c r="J13" s="29">
        <v>0</v>
      </c>
      <c r="K13" s="30">
        <f t="shared" si="0"/>
        <v>0</v>
      </c>
      <c r="L13" s="39">
        <f t="shared" si="5"/>
        <v>0.25</v>
      </c>
      <c r="M13" s="32">
        <f t="shared" si="6"/>
        <v>0</v>
      </c>
      <c r="N13" s="33"/>
      <c r="O13" s="33"/>
      <c r="P13" s="25">
        <v>352</v>
      </c>
      <c r="Q13" s="25">
        <v>310</v>
      </c>
      <c r="R13" s="25">
        <f t="shared" si="7"/>
        <v>109.12</v>
      </c>
      <c r="S13" s="25">
        <v>18</v>
      </c>
      <c r="T13" s="25">
        <v>20</v>
      </c>
      <c r="U13" s="25">
        <v>14</v>
      </c>
      <c r="V13" s="25">
        <v>5</v>
      </c>
      <c r="W13" s="25">
        <f t="shared" si="8"/>
        <v>5580</v>
      </c>
      <c r="X13" s="25">
        <f>T13*Q13</f>
        <v>6200</v>
      </c>
      <c r="Y13" s="34">
        <v>0</v>
      </c>
      <c r="Z13" s="35">
        <v>0</v>
      </c>
      <c r="AA13" s="35">
        <v>0</v>
      </c>
      <c r="AB13" s="36">
        <f t="shared" si="1"/>
        <v>0</v>
      </c>
      <c r="AC13" s="46">
        <f t="shared" si="9"/>
        <v>5.1136363636363633E-2</v>
      </c>
      <c r="AD13" s="46">
        <f>(X13/1000)/R13</f>
        <v>5.6818181818181816E-2</v>
      </c>
      <c r="AE13" s="32">
        <f t="shared" si="10"/>
        <v>0</v>
      </c>
      <c r="AF13" s="37"/>
      <c r="AG13" s="38"/>
      <c r="AH13" s="35">
        <v>0</v>
      </c>
      <c r="AI13" s="35">
        <v>0</v>
      </c>
      <c r="AJ13" s="39">
        <f t="shared" si="11"/>
        <v>0</v>
      </c>
      <c r="AK13" s="38">
        <v>1</v>
      </c>
      <c r="AL13" s="40">
        <f t="shared" si="12"/>
        <v>0</v>
      </c>
      <c r="AM13" s="41"/>
      <c r="AN13" s="42"/>
      <c r="AO13" s="43">
        <v>0</v>
      </c>
      <c r="AP13" s="43">
        <v>0</v>
      </c>
      <c r="AQ13" s="39">
        <f t="shared" si="13"/>
        <v>0</v>
      </c>
      <c r="AR13" s="39">
        <v>0.2</v>
      </c>
      <c r="AS13" s="44">
        <f t="shared" si="2"/>
        <v>0</v>
      </c>
      <c r="AT13" s="37"/>
      <c r="AU13" s="45">
        <f t="shared" si="14"/>
        <v>0</v>
      </c>
      <c r="AV13" s="31">
        <f t="shared" si="15"/>
        <v>0</v>
      </c>
      <c r="AW13" s="39">
        <f t="shared" si="16"/>
        <v>100</v>
      </c>
      <c r="AX13" s="39">
        <f t="shared" si="17"/>
        <v>10912</v>
      </c>
    </row>
    <row r="14" spans="1:50" ht="28.5" x14ac:dyDescent="0.25">
      <c r="A14" s="25">
        <v>8</v>
      </c>
      <c r="B14" s="26" t="s">
        <v>121</v>
      </c>
      <c r="C14" s="27" t="s">
        <v>122</v>
      </c>
      <c r="D14" s="25">
        <v>27</v>
      </c>
      <c r="E14" s="25">
        <v>1</v>
      </c>
      <c r="F14" s="25">
        <f t="shared" si="3"/>
        <v>27</v>
      </c>
      <c r="G14" s="28"/>
      <c r="H14" s="25">
        <f t="shared" si="4"/>
        <v>0</v>
      </c>
      <c r="I14" s="29">
        <v>0</v>
      </c>
      <c r="J14" s="29">
        <v>0</v>
      </c>
      <c r="K14" s="30">
        <f t="shared" si="0"/>
        <v>0</v>
      </c>
      <c r="L14" s="39">
        <f t="shared" si="5"/>
        <v>1</v>
      </c>
      <c r="M14" s="32">
        <f t="shared" si="6"/>
        <v>0</v>
      </c>
      <c r="N14" s="33"/>
      <c r="O14" s="33"/>
      <c r="P14" s="25">
        <v>90</v>
      </c>
      <c r="Q14" s="25">
        <v>310</v>
      </c>
      <c r="R14" s="25">
        <f t="shared" si="7"/>
        <v>27.9</v>
      </c>
      <c r="S14" s="54">
        <v>18</v>
      </c>
      <c r="T14" s="55"/>
      <c r="U14" s="54">
        <v>5</v>
      </c>
      <c r="V14" s="55"/>
      <c r="W14" s="54">
        <f t="shared" si="8"/>
        <v>5580</v>
      </c>
      <c r="X14" s="55"/>
      <c r="Y14" s="34">
        <v>0</v>
      </c>
      <c r="Z14" s="35">
        <v>0</v>
      </c>
      <c r="AA14" s="35">
        <v>0</v>
      </c>
      <c r="AB14" s="36">
        <f t="shared" si="1"/>
        <v>0</v>
      </c>
      <c r="AC14" s="56">
        <f t="shared" si="9"/>
        <v>0.2</v>
      </c>
      <c r="AD14" s="57"/>
      <c r="AE14" s="32">
        <f t="shared" si="10"/>
        <v>0</v>
      </c>
      <c r="AF14" s="37"/>
      <c r="AG14" s="38"/>
      <c r="AH14" s="35">
        <v>0</v>
      </c>
      <c r="AI14" s="35">
        <v>0</v>
      </c>
      <c r="AJ14" s="39">
        <f t="shared" si="11"/>
        <v>0</v>
      </c>
      <c r="AK14" s="38">
        <v>1</v>
      </c>
      <c r="AL14" s="40">
        <f t="shared" si="12"/>
        <v>0</v>
      </c>
      <c r="AM14" s="41"/>
      <c r="AN14" s="42"/>
      <c r="AO14" s="43">
        <v>0</v>
      </c>
      <c r="AP14" s="43">
        <v>0</v>
      </c>
      <c r="AQ14" s="39">
        <f t="shared" si="13"/>
        <v>0</v>
      </c>
      <c r="AR14" s="39">
        <v>0.2</v>
      </c>
      <c r="AS14" s="44">
        <f t="shared" si="2"/>
        <v>0</v>
      </c>
      <c r="AT14" s="37"/>
      <c r="AU14" s="45">
        <f t="shared" si="14"/>
        <v>0</v>
      </c>
      <c r="AV14" s="31">
        <f t="shared" si="15"/>
        <v>0</v>
      </c>
      <c r="AW14" s="39">
        <f t="shared" si="16"/>
        <v>100</v>
      </c>
      <c r="AX14" s="39">
        <f t="shared" si="17"/>
        <v>2790</v>
      </c>
    </row>
    <row r="15" spans="1:50" ht="28.5" x14ac:dyDescent="0.25">
      <c r="A15" s="25">
        <v>9</v>
      </c>
      <c r="B15" s="26" t="s">
        <v>123</v>
      </c>
      <c r="C15" s="27" t="s">
        <v>124</v>
      </c>
      <c r="D15" s="25">
        <v>27</v>
      </c>
      <c r="E15" s="25">
        <v>2</v>
      </c>
      <c r="F15" s="25">
        <f t="shared" si="3"/>
        <v>54</v>
      </c>
      <c r="G15" s="28"/>
      <c r="H15" s="25">
        <f t="shared" si="4"/>
        <v>0</v>
      </c>
      <c r="I15" s="29">
        <v>0</v>
      </c>
      <c r="J15" s="29">
        <v>0</v>
      </c>
      <c r="K15" s="30">
        <f t="shared" si="0"/>
        <v>0</v>
      </c>
      <c r="L15" s="39">
        <f t="shared" si="5"/>
        <v>0.5</v>
      </c>
      <c r="M15" s="32">
        <f t="shared" si="6"/>
        <v>0</v>
      </c>
      <c r="N15" s="33"/>
      <c r="O15" s="33"/>
      <c r="P15" s="25">
        <v>194</v>
      </c>
      <c r="Q15" s="25">
        <v>310</v>
      </c>
      <c r="R15" s="25">
        <f t="shared" si="7"/>
        <v>60.14</v>
      </c>
      <c r="S15" s="54">
        <v>18</v>
      </c>
      <c r="T15" s="55"/>
      <c r="U15" s="54">
        <v>10</v>
      </c>
      <c r="V15" s="55"/>
      <c r="W15" s="54">
        <f t="shared" si="8"/>
        <v>5580</v>
      </c>
      <c r="X15" s="55"/>
      <c r="Y15" s="34">
        <v>0</v>
      </c>
      <c r="Z15" s="35">
        <v>0</v>
      </c>
      <c r="AA15" s="35">
        <v>0</v>
      </c>
      <c r="AB15" s="36">
        <f t="shared" si="1"/>
        <v>0</v>
      </c>
      <c r="AC15" s="56">
        <f t="shared" si="9"/>
        <v>9.2783505154639179E-2</v>
      </c>
      <c r="AD15" s="57"/>
      <c r="AE15" s="32">
        <f t="shared" si="10"/>
        <v>0</v>
      </c>
      <c r="AF15" s="37"/>
      <c r="AG15" s="38"/>
      <c r="AH15" s="35">
        <v>0</v>
      </c>
      <c r="AI15" s="35">
        <v>0</v>
      </c>
      <c r="AJ15" s="39">
        <f t="shared" si="11"/>
        <v>0</v>
      </c>
      <c r="AK15" s="38">
        <v>1</v>
      </c>
      <c r="AL15" s="40">
        <f t="shared" si="12"/>
        <v>0</v>
      </c>
      <c r="AM15" s="41"/>
      <c r="AN15" s="42"/>
      <c r="AO15" s="43">
        <v>0</v>
      </c>
      <c r="AP15" s="43">
        <v>0</v>
      </c>
      <c r="AQ15" s="39">
        <f t="shared" si="13"/>
        <v>0</v>
      </c>
      <c r="AR15" s="39">
        <v>0.2</v>
      </c>
      <c r="AS15" s="44">
        <f t="shared" si="2"/>
        <v>0</v>
      </c>
      <c r="AT15" s="37"/>
      <c r="AU15" s="45">
        <f t="shared" si="14"/>
        <v>0</v>
      </c>
      <c r="AV15" s="31">
        <f t="shared" si="15"/>
        <v>0</v>
      </c>
      <c r="AW15" s="39">
        <f t="shared" si="16"/>
        <v>100</v>
      </c>
      <c r="AX15" s="39">
        <f t="shared" si="17"/>
        <v>6014</v>
      </c>
    </row>
    <row r="16" spans="1:50" ht="28.5" x14ac:dyDescent="0.25">
      <c r="A16" s="25">
        <v>10</v>
      </c>
      <c r="B16" s="26" t="s">
        <v>125</v>
      </c>
      <c r="C16" s="27" t="s">
        <v>126</v>
      </c>
      <c r="D16" s="25">
        <v>27</v>
      </c>
      <c r="E16" s="25">
        <v>3</v>
      </c>
      <c r="F16" s="25">
        <f t="shared" si="3"/>
        <v>81</v>
      </c>
      <c r="G16" s="28"/>
      <c r="H16" s="25">
        <f t="shared" si="4"/>
        <v>0</v>
      </c>
      <c r="I16" s="29">
        <v>0</v>
      </c>
      <c r="J16" s="29">
        <v>0</v>
      </c>
      <c r="K16" s="30">
        <f t="shared" si="0"/>
        <v>0</v>
      </c>
      <c r="L16" s="39">
        <f t="shared" si="5"/>
        <v>0.33333333333333331</v>
      </c>
      <c r="M16" s="32">
        <f t="shared" si="6"/>
        <v>0</v>
      </c>
      <c r="N16" s="33"/>
      <c r="O16" s="33"/>
      <c r="P16" s="25">
        <v>288</v>
      </c>
      <c r="Q16" s="25">
        <v>310</v>
      </c>
      <c r="R16" s="25">
        <f t="shared" si="7"/>
        <v>89.28</v>
      </c>
      <c r="S16" s="25">
        <v>18</v>
      </c>
      <c r="T16" s="25">
        <v>14</v>
      </c>
      <c r="U16" s="25">
        <v>12</v>
      </c>
      <c r="V16" s="25">
        <v>3</v>
      </c>
      <c r="W16" s="25">
        <f t="shared" si="8"/>
        <v>5580</v>
      </c>
      <c r="X16" s="25">
        <f>T16*Q16</f>
        <v>4340</v>
      </c>
      <c r="Y16" s="34">
        <v>0</v>
      </c>
      <c r="Z16" s="35">
        <v>0</v>
      </c>
      <c r="AA16" s="35">
        <v>0</v>
      </c>
      <c r="AB16" s="36">
        <f t="shared" ref="AB16:AB17" si="18">(AA16-Z16)*24</f>
        <v>0</v>
      </c>
      <c r="AC16" s="46">
        <f t="shared" si="9"/>
        <v>6.25E-2</v>
      </c>
      <c r="AD16" s="46">
        <f>(X16/1000)/R16</f>
        <v>4.8611111111111112E-2</v>
      </c>
      <c r="AE16" s="32">
        <f t="shared" si="10"/>
        <v>0</v>
      </c>
      <c r="AF16" s="37"/>
      <c r="AG16" s="38"/>
      <c r="AH16" s="35">
        <v>0</v>
      </c>
      <c r="AI16" s="35">
        <v>0</v>
      </c>
      <c r="AJ16" s="39">
        <f t="shared" si="11"/>
        <v>0</v>
      </c>
      <c r="AK16" s="38">
        <v>1</v>
      </c>
      <c r="AL16" s="40">
        <f t="shared" si="12"/>
        <v>0</v>
      </c>
      <c r="AM16" s="41"/>
      <c r="AN16" s="42"/>
      <c r="AO16" s="43">
        <v>0</v>
      </c>
      <c r="AP16" s="43">
        <v>0</v>
      </c>
      <c r="AQ16" s="39">
        <f t="shared" si="13"/>
        <v>0</v>
      </c>
      <c r="AR16" s="39">
        <v>0.2</v>
      </c>
      <c r="AS16" s="44">
        <f t="shared" si="2"/>
        <v>0</v>
      </c>
      <c r="AT16" s="37"/>
      <c r="AU16" s="45">
        <f t="shared" si="14"/>
        <v>0</v>
      </c>
      <c r="AV16" s="31">
        <f t="shared" si="15"/>
        <v>0</v>
      </c>
      <c r="AW16" s="39">
        <f t="shared" si="16"/>
        <v>100</v>
      </c>
      <c r="AX16" s="39">
        <f t="shared" si="17"/>
        <v>8928</v>
      </c>
    </row>
    <row r="17" spans="1:50" ht="28.5" x14ac:dyDescent="0.25">
      <c r="A17" s="25">
        <v>11</v>
      </c>
      <c r="B17" s="26" t="s">
        <v>127</v>
      </c>
      <c r="C17" s="27" t="s">
        <v>128</v>
      </c>
      <c r="D17" s="25">
        <v>27</v>
      </c>
      <c r="E17" s="25">
        <v>2</v>
      </c>
      <c r="F17" s="25">
        <f t="shared" si="3"/>
        <v>54</v>
      </c>
      <c r="G17" s="28"/>
      <c r="H17" s="25">
        <f t="shared" si="4"/>
        <v>0</v>
      </c>
      <c r="I17" s="29">
        <v>0</v>
      </c>
      <c r="J17" s="29">
        <v>0</v>
      </c>
      <c r="K17" s="30">
        <f t="shared" si="0"/>
        <v>0</v>
      </c>
      <c r="L17" s="39">
        <f t="shared" si="5"/>
        <v>0.5</v>
      </c>
      <c r="M17" s="32">
        <f t="shared" si="6"/>
        <v>0</v>
      </c>
      <c r="N17" s="33"/>
      <c r="O17" s="33"/>
      <c r="P17" s="25">
        <v>180</v>
      </c>
      <c r="Q17" s="25">
        <v>310</v>
      </c>
      <c r="R17" s="25">
        <f t="shared" si="7"/>
        <v>55.8</v>
      </c>
      <c r="S17" s="54">
        <v>20</v>
      </c>
      <c r="T17" s="55"/>
      <c r="U17" s="54">
        <v>9</v>
      </c>
      <c r="V17" s="55"/>
      <c r="W17" s="54">
        <f t="shared" si="8"/>
        <v>6200</v>
      </c>
      <c r="X17" s="55"/>
      <c r="Y17" s="34">
        <v>1</v>
      </c>
      <c r="Z17" s="35">
        <v>0</v>
      </c>
      <c r="AA17" s="35">
        <v>0</v>
      </c>
      <c r="AB17" s="36">
        <f t="shared" si="18"/>
        <v>0</v>
      </c>
      <c r="AC17" s="56">
        <f t="shared" si="9"/>
        <v>0.11111111111111112</v>
      </c>
      <c r="AD17" s="57"/>
      <c r="AE17" s="32">
        <f t="shared" si="10"/>
        <v>0</v>
      </c>
      <c r="AF17" s="37"/>
      <c r="AG17" s="38"/>
      <c r="AH17" s="35">
        <v>0</v>
      </c>
      <c r="AI17" s="35">
        <v>0</v>
      </c>
      <c r="AJ17" s="39">
        <f t="shared" si="11"/>
        <v>0</v>
      </c>
      <c r="AK17" s="38">
        <v>1</v>
      </c>
      <c r="AL17" s="40">
        <f t="shared" si="12"/>
        <v>0</v>
      </c>
      <c r="AM17" s="41"/>
      <c r="AN17" s="42"/>
      <c r="AO17" s="43">
        <v>0</v>
      </c>
      <c r="AP17" s="43">
        <v>0</v>
      </c>
      <c r="AQ17" s="39">
        <f t="shared" si="13"/>
        <v>0</v>
      </c>
      <c r="AR17" s="39">
        <v>0.2</v>
      </c>
      <c r="AS17" s="44">
        <f t="shared" si="2"/>
        <v>0</v>
      </c>
      <c r="AT17" s="37"/>
      <c r="AU17" s="45">
        <f t="shared" si="14"/>
        <v>0</v>
      </c>
      <c r="AV17" s="31">
        <f t="shared" si="15"/>
        <v>0</v>
      </c>
      <c r="AW17" s="39">
        <f t="shared" si="16"/>
        <v>100</v>
      </c>
      <c r="AX17" s="39">
        <f t="shared" si="17"/>
        <v>5580</v>
      </c>
    </row>
    <row r="18" spans="1:50" ht="28.5" x14ac:dyDescent="0.25">
      <c r="A18" s="25">
        <v>12</v>
      </c>
      <c r="B18" s="26" t="s">
        <v>129</v>
      </c>
      <c r="C18" s="27" t="s">
        <v>130</v>
      </c>
      <c r="D18" s="25">
        <v>27</v>
      </c>
      <c r="E18" s="25">
        <v>1</v>
      </c>
      <c r="F18" s="25">
        <f t="shared" si="3"/>
        <v>27</v>
      </c>
      <c r="G18" s="28">
        <v>0</v>
      </c>
      <c r="H18" s="25">
        <f t="shared" si="4"/>
        <v>0</v>
      </c>
      <c r="I18" s="29">
        <v>0</v>
      </c>
      <c r="J18" s="29">
        <v>0</v>
      </c>
      <c r="K18" s="30">
        <f t="shared" si="0"/>
        <v>0</v>
      </c>
      <c r="L18" s="39">
        <f t="shared" si="5"/>
        <v>1</v>
      </c>
      <c r="M18" s="32">
        <f t="shared" si="6"/>
        <v>0</v>
      </c>
      <c r="N18" s="33"/>
      <c r="O18" s="33"/>
      <c r="P18" s="25">
        <v>60</v>
      </c>
      <c r="Q18" s="25">
        <v>310</v>
      </c>
      <c r="R18" s="25">
        <f t="shared" si="7"/>
        <v>18.600000000000001</v>
      </c>
      <c r="S18" s="54">
        <v>20</v>
      </c>
      <c r="T18" s="55"/>
      <c r="U18" s="54">
        <v>3</v>
      </c>
      <c r="V18" s="55"/>
      <c r="W18" s="54">
        <f t="shared" si="8"/>
        <v>6200</v>
      </c>
      <c r="X18" s="55"/>
      <c r="Y18" s="34">
        <v>0</v>
      </c>
      <c r="Z18" s="35">
        <v>0</v>
      </c>
      <c r="AA18" s="35">
        <v>0</v>
      </c>
      <c r="AB18" s="36">
        <f>(AA18-Z18)*24</f>
        <v>0</v>
      </c>
      <c r="AC18" s="56">
        <f t="shared" si="9"/>
        <v>0.33333333333333331</v>
      </c>
      <c r="AD18" s="57"/>
      <c r="AE18" s="32">
        <f t="shared" si="10"/>
        <v>0</v>
      </c>
      <c r="AF18" s="37"/>
      <c r="AG18" s="38"/>
      <c r="AH18" s="35">
        <v>0</v>
      </c>
      <c r="AI18" s="35">
        <v>0</v>
      </c>
      <c r="AJ18" s="39">
        <f t="shared" si="11"/>
        <v>0</v>
      </c>
      <c r="AK18" s="38">
        <v>1</v>
      </c>
      <c r="AL18" s="40">
        <f t="shared" si="12"/>
        <v>0</v>
      </c>
      <c r="AM18" s="41"/>
      <c r="AN18" s="42"/>
      <c r="AO18" s="43">
        <v>0</v>
      </c>
      <c r="AP18" s="43">
        <v>0</v>
      </c>
      <c r="AQ18" s="39">
        <f t="shared" si="13"/>
        <v>0</v>
      </c>
      <c r="AR18" s="39">
        <v>0.2</v>
      </c>
      <c r="AS18" s="44">
        <f t="shared" si="2"/>
        <v>0</v>
      </c>
      <c r="AT18" s="37"/>
      <c r="AU18" s="45">
        <f t="shared" si="14"/>
        <v>0</v>
      </c>
      <c r="AV18" s="31">
        <f t="shared" si="15"/>
        <v>0</v>
      </c>
      <c r="AW18" s="39">
        <f t="shared" si="16"/>
        <v>100</v>
      </c>
      <c r="AX18" s="39">
        <f t="shared" si="17"/>
        <v>1860.0000000000002</v>
      </c>
    </row>
    <row r="19" spans="1:50" ht="42.75" x14ac:dyDescent="0.25">
      <c r="A19" s="25">
        <v>13</v>
      </c>
      <c r="B19" s="26" t="s">
        <v>131</v>
      </c>
      <c r="C19" s="27" t="s">
        <v>132</v>
      </c>
      <c r="D19" s="25">
        <v>27</v>
      </c>
      <c r="E19" s="25">
        <v>12</v>
      </c>
      <c r="F19" s="25">
        <f t="shared" si="3"/>
        <v>324</v>
      </c>
      <c r="G19" s="28">
        <v>0</v>
      </c>
      <c r="H19" s="25">
        <f t="shared" si="4"/>
        <v>0</v>
      </c>
      <c r="I19" s="29">
        <v>0</v>
      </c>
      <c r="J19" s="29">
        <v>0</v>
      </c>
      <c r="K19" s="30">
        <v>8760</v>
      </c>
      <c r="L19" s="39">
        <f t="shared" si="5"/>
        <v>8.3333333333333329E-2</v>
      </c>
      <c r="M19" s="32">
        <f t="shared" si="6"/>
        <v>0</v>
      </c>
      <c r="N19" s="33"/>
      <c r="O19" s="33"/>
      <c r="P19" s="25">
        <v>1014</v>
      </c>
      <c r="Q19" s="25">
        <v>310</v>
      </c>
      <c r="R19" s="25">
        <f t="shared" si="7"/>
        <v>314.33999999999997</v>
      </c>
      <c r="S19" s="25">
        <v>20</v>
      </c>
      <c r="T19" s="47">
        <v>19</v>
      </c>
      <c r="U19" s="25">
        <v>45</v>
      </c>
      <c r="V19" s="25">
        <v>6</v>
      </c>
      <c r="W19" s="25">
        <f t="shared" si="8"/>
        <v>6200</v>
      </c>
      <c r="X19" s="25">
        <f>T19*Q19</f>
        <v>5890</v>
      </c>
      <c r="Y19" s="34">
        <v>0</v>
      </c>
      <c r="Z19" s="35">
        <v>0</v>
      </c>
      <c r="AA19" s="35">
        <v>0</v>
      </c>
      <c r="AB19" s="36">
        <f>(AA19-Z19)*24</f>
        <v>0</v>
      </c>
      <c r="AC19" s="46">
        <f t="shared" si="9"/>
        <v>1.9723865877712035E-2</v>
      </c>
      <c r="AD19" s="46">
        <f>(X19/1000)/R19</f>
        <v>1.8737672583826432E-2</v>
      </c>
      <c r="AE19" s="32">
        <f t="shared" si="10"/>
        <v>0</v>
      </c>
      <c r="AF19" s="37"/>
      <c r="AG19" s="38"/>
      <c r="AH19" s="35">
        <v>0</v>
      </c>
      <c r="AI19" s="35">
        <v>0</v>
      </c>
      <c r="AJ19" s="39">
        <f t="shared" si="11"/>
        <v>0</v>
      </c>
      <c r="AK19" s="38">
        <v>1</v>
      </c>
      <c r="AL19" s="40">
        <f t="shared" si="12"/>
        <v>0</v>
      </c>
      <c r="AM19" s="41"/>
      <c r="AN19" s="42"/>
      <c r="AO19" s="43">
        <v>0</v>
      </c>
      <c r="AP19" s="43">
        <v>0</v>
      </c>
      <c r="AQ19" s="39">
        <f t="shared" si="13"/>
        <v>0</v>
      </c>
      <c r="AR19" s="39">
        <v>0.2</v>
      </c>
      <c r="AS19" s="44">
        <f t="shared" si="2"/>
        <v>0</v>
      </c>
      <c r="AT19" s="37"/>
      <c r="AU19" s="45">
        <f t="shared" si="14"/>
        <v>0</v>
      </c>
      <c r="AV19" s="31">
        <f t="shared" si="15"/>
        <v>0</v>
      </c>
      <c r="AW19" s="39">
        <f t="shared" si="16"/>
        <v>100</v>
      </c>
      <c r="AX19" s="39">
        <f t="shared" si="17"/>
        <v>31433.999999999996</v>
      </c>
    </row>
    <row r="20" spans="1:50" x14ac:dyDescent="0.25">
      <c r="A20" s="58" t="s">
        <v>133</v>
      </c>
      <c r="B20" s="58"/>
      <c r="C20" s="10"/>
      <c r="D20" s="48">
        <f>AVERAGE(D7:D19)</f>
        <v>27</v>
      </c>
      <c r="E20" s="48">
        <f>SUM(E7:E19)</f>
        <v>36</v>
      </c>
      <c r="F20" s="48">
        <f>SUM(F7:F19)</f>
        <v>972</v>
      </c>
      <c r="G20" s="48">
        <f>SUM(G7:G19)</f>
        <v>0</v>
      </c>
      <c r="H20" s="48">
        <f>SUM(H7:H19)</f>
        <v>0</v>
      </c>
      <c r="I20" s="48"/>
      <c r="J20" s="48"/>
      <c r="K20" s="30"/>
      <c r="L20" s="49"/>
      <c r="M20" s="49"/>
      <c r="N20" s="48"/>
      <c r="O20" s="48"/>
      <c r="P20" s="48">
        <v>3226</v>
      </c>
      <c r="Q20" s="48">
        <f>AVERAGE(Q7:Q19)</f>
        <v>310</v>
      </c>
      <c r="R20" s="48">
        <f>SUM(R7:R19)</f>
        <v>1000.06</v>
      </c>
      <c r="S20" s="59"/>
      <c r="T20" s="60"/>
      <c r="U20" s="59"/>
      <c r="V20" s="60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50"/>
      <c r="AO20" s="38"/>
      <c r="AP20" s="38"/>
      <c r="AQ20" s="38"/>
      <c r="AR20" s="50"/>
      <c r="AS20" s="38"/>
      <c r="AT20" s="38"/>
      <c r="AU20" s="39">
        <f>SUM(AU7:AU19)</f>
        <v>0</v>
      </c>
      <c r="AV20" s="31">
        <f>SUM(AV7:AV19)</f>
        <v>0</v>
      </c>
      <c r="AW20" s="51">
        <f>SUM(AW7:AW19)</f>
        <v>1300</v>
      </c>
      <c r="AX20" s="102" t="str">
        <f>(SUM(AX7:AX19)/R20)&amp;(" %")</f>
        <v>100 %</v>
      </c>
    </row>
    <row r="21" spans="1:50" ht="18.75" x14ac:dyDescent="0.3">
      <c r="A21" s="53" t="s">
        <v>134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</row>
  </sheetData>
  <mergeCells count="70">
    <mergeCell ref="A1:AW1"/>
    <mergeCell ref="A2:AW2"/>
    <mergeCell ref="A3:A5"/>
    <mergeCell ref="B3:B5"/>
    <mergeCell ref="C3:C5"/>
    <mergeCell ref="D3:O3"/>
    <mergeCell ref="P3:AF3"/>
    <mergeCell ref="AG3:AM3"/>
    <mergeCell ref="AN3:AT3"/>
    <mergeCell ref="AU3:AX3"/>
    <mergeCell ref="AR4:AS4"/>
    <mergeCell ref="D4:F4"/>
    <mergeCell ref="G4:H4"/>
    <mergeCell ref="I4:K4"/>
    <mergeCell ref="L4:M4"/>
    <mergeCell ref="N4:O4"/>
    <mergeCell ref="P4:X4"/>
    <mergeCell ref="Z4:AB4"/>
    <mergeCell ref="AC4:AE4"/>
    <mergeCell ref="AH4:AJ4"/>
    <mergeCell ref="AK4:AL4"/>
    <mergeCell ref="AO4:AQ4"/>
    <mergeCell ref="S5:T5"/>
    <mergeCell ref="U5:V5"/>
    <mergeCell ref="W5:X5"/>
    <mergeCell ref="AC5:AD5"/>
    <mergeCell ref="S6:T6"/>
    <mergeCell ref="U6:V6"/>
    <mergeCell ref="W6:X6"/>
    <mergeCell ref="AC6:AD6"/>
    <mergeCell ref="S7:T7"/>
    <mergeCell ref="U7:V7"/>
    <mergeCell ref="W7:X7"/>
    <mergeCell ref="AC7:AD7"/>
    <mergeCell ref="S8:T8"/>
    <mergeCell ref="U8:V8"/>
    <mergeCell ref="W8:X8"/>
    <mergeCell ref="AC8:AD8"/>
    <mergeCell ref="S9:T9"/>
    <mergeCell ref="U9:V9"/>
    <mergeCell ref="W9:X9"/>
    <mergeCell ref="AC9:AD9"/>
    <mergeCell ref="S11:T11"/>
    <mergeCell ref="U11:V11"/>
    <mergeCell ref="W11:X11"/>
    <mergeCell ref="AC11:AD11"/>
    <mergeCell ref="S12:T12"/>
    <mergeCell ref="U12:V12"/>
    <mergeCell ref="W12:X12"/>
    <mergeCell ref="AC12:AD12"/>
    <mergeCell ref="S14:T14"/>
    <mergeCell ref="U14:V14"/>
    <mergeCell ref="W14:X14"/>
    <mergeCell ref="AC14:AD14"/>
    <mergeCell ref="S15:T15"/>
    <mergeCell ref="U15:V15"/>
    <mergeCell ref="W15:X15"/>
    <mergeCell ref="AC15:AD15"/>
    <mergeCell ref="S17:T17"/>
    <mergeCell ref="U17:V17"/>
    <mergeCell ref="W17:X17"/>
    <mergeCell ref="AC17:AD17"/>
    <mergeCell ref="A21:AW21"/>
    <mergeCell ref="S18:T18"/>
    <mergeCell ref="U18:V18"/>
    <mergeCell ref="W18:X18"/>
    <mergeCell ref="AC18:AD18"/>
    <mergeCell ref="A20:B20"/>
    <mergeCell ref="S20:T20"/>
    <mergeCell ref="U20:V20"/>
  </mergeCells>
  <pageMargins left="0.2" right="0.2" top="0.2" bottom="0.2" header="0.2" footer="0.2"/>
  <pageSetup paperSize="9" scale="82" orientation="landscape" r:id="rId1"/>
  <colBreaks count="3" manualBreakCount="3">
    <brk id="15" max="19" man="1"/>
    <brk id="32" max="19" man="1"/>
    <brk id="46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PAF</vt:lpstr>
      <vt:lpstr>PAF!Print_Area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KAUSTUV ROY (G.M)</cp:lastModifiedBy>
  <dcterms:created xsi:type="dcterms:W3CDTF">2022-11-15T06:04:44Z</dcterms:created>
  <dcterms:modified xsi:type="dcterms:W3CDTF">2022-11-18T14:15:17Z</dcterms:modified>
</cp:coreProperties>
</file>